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woboda\Desktop\"/>
    </mc:Choice>
  </mc:AlternateContent>
  <bookViews>
    <workbookView xWindow="0" yWindow="0" windowWidth="15360" windowHeight="7755"/>
  </bookViews>
  <sheets>
    <sheet name="Arkusz1" sheetId="1" r:id="rId1"/>
  </sheets>
  <definedNames>
    <definedName name="_xlnm.Print_Area" localSheetId="0">Arkusz1!$A$1:$K$38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5" i="1"/>
  <c r="K2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I5" i="1"/>
  <c r="I18" i="1"/>
  <c r="I25" i="1"/>
  <c r="H25" i="1"/>
  <c r="G6" i="1"/>
  <c r="G7" i="1"/>
  <c r="G8" i="1"/>
  <c r="G9" i="1"/>
  <c r="G10" i="1"/>
  <c r="G11" i="1"/>
  <c r="G13" i="1"/>
  <c r="G15" i="1"/>
  <c r="G18" i="1"/>
  <c r="G19" i="1"/>
  <c r="G20" i="1"/>
  <c r="G21" i="1"/>
  <c r="G22" i="1"/>
  <c r="G23" i="1"/>
  <c r="G25" i="1"/>
  <c r="E25" i="1"/>
  <c r="K49" i="1"/>
  <c r="J49" i="1"/>
  <c r="I49" i="1"/>
  <c r="H49" i="1"/>
  <c r="G49" i="1"/>
  <c r="E49" i="1"/>
</calcChain>
</file>

<file path=xl/sharedStrings.xml><?xml version="1.0" encoding="utf-8"?>
<sst xmlns="http://schemas.openxmlformats.org/spreadsheetml/2006/main" count="143" uniqueCount="122">
  <si>
    <t>L.P.</t>
  </si>
  <si>
    <t>Kierownik</t>
  </si>
  <si>
    <t>Temat badań</t>
  </si>
  <si>
    <t>Ogółem brutto</t>
  </si>
  <si>
    <t xml:space="preserve">Ogółem netto </t>
  </si>
  <si>
    <t>W tym:</t>
  </si>
  <si>
    <t>Materiały</t>
  </si>
  <si>
    <t>Wynagrodzenie</t>
  </si>
  <si>
    <t>Aparatura</t>
  </si>
  <si>
    <t>Inne koszty bezpośr. (podróże służbowe, usługi)</t>
  </si>
  <si>
    <t>Koszty pośrednie (narzut)</t>
  </si>
  <si>
    <t>1.</t>
  </si>
  <si>
    <t>3.</t>
  </si>
  <si>
    <t>4.</t>
  </si>
  <si>
    <t>5.</t>
  </si>
  <si>
    <t>6.</t>
  </si>
  <si>
    <t>7.</t>
  </si>
  <si>
    <t>8.</t>
  </si>
  <si>
    <t>9.</t>
  </si>
  <si>
    <t>SUMA</t>
  </si>
  <si>
    <t>11.</t>
  </si>
  <si>
    <t>2.</t>
  </si>
  <si>
    <t>Rezerwa dziekana</t>
  </si>
  <si>
    <t>Planowany nakład w zł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</si>
  <si>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</si>
  <si>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</si>
  <si>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</si>
  <si>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</si>
  <si>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</si>
  <si>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</si>
  <si>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</si>
  <si>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</si>
  <si>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</si>
  <si>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</si>
  <si>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</si>
  <si>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</si>
  <si>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Funkcjonowanie systemu rodzinnego a nadużywanie internetu</t>
  </si>
  <si>
    <t>Analiza nauczania Kazimierza Ryczana na temat rodziny</t>
  </si>
  <si>
    <t>Wartości prorodzinne w listach EP</t>
  </si>
  <si>
    <t>Ochrona intymności i wizerunku dziecka w internecie</t>
  </si>
  <si>
    <t>Wyzwania i problemy w sferze prokreacyjnej małżeństwa</t>
  </si>
  <si>
    <t>Pedagogiczny-aksjologiczny wymiar fundacji sportowców</t>
  </si>
  <si>
    <t>Rodzina z dzieckiem chorym</t>
  </si>
  <si>
    <t>Rola rodziny w okresie choroby i śmierci bliskich</t>
  </si>
  <si>
    <t>Miłość na odległość - wyzwanie dla rodziny</t>
  </si>
  <si>
    <t>Poszukiwanie nowych rozwiązań w katechezie</t>
  </si>
  <si>
    <t>Hermeneutyka w dialogu</t>
  </si>
  <si>
    <t>Kobieta a liturgia</t>
  </si>
  <si>
    <t>Nadużywanie alkoholu a zjawisko przemocy w rodzinie</t>
  </si>
  <si>
    <t>Kształtowanie się tożsamości dziecka w rodzinie</t>
  </si>
  <si>
    <t>Samotność dziecka w ujęciu interdyscyplinarnym</t>
  </si>
  <si>
    <t>Archiwalia Gerdy Walther</t>
  </si>
  <si>
    <t>Angelologia w myśli brytyjskiej</t>
  </si>
  <si>
    <t>Droga do jedności</t>
  </si>
  <si>
    <t>Kryzys rodziny w Uni Europejskiej</t>
  </si>
  <si>
    <t>Retoryka biblijna</t>
  </si>
  <si>
    <t>Kryzys powołań a niższe seminaria duchowne</t>
  </si>
  <si>
    <t>1/WT/16-SM</t>
  </si>
  <si>
    <t>2/WT/16-SM</t>
  </si>
  <si>
    <t>4/WT/16-SM</t>
  </si>
  <si>
    <t>3/WT/16-SM</t>
  </si>
  <si>
    <t>Oznacz. tematu</t>
  </si>
  <si>
    <t>5/WT/16-SM</t>
  </si>
  <si>
    <t>6/WT/16-SM</t>
  </si>
  <si>
    <t>7/WT/16-SM</t>
  </si>
  <si>
    <t>8/WT/16-SM</t>
  </si>
  <si>
    <t>9/WT/16-SM</t>
  </si>
  <si>
    <t>10/WT/16-SM</t>
  </si>
  <si>
    <t>11/WT/16-SM</t>
  </si>
  <si>
    <t>12/WT/16-SM</t>
  </si>
  <si>
    <t>13/WT/16-SM</t>
  </si>
  <si>
    <t>14/WT/16-SM</t>
  </si>
  <si>
    <t>15/WT/16-SM</t>
  </si>
  <si>
    <t>16/WT/16-SM</t>
  </si>
  <si>
    <t>17/WT/16-SM</t>
  </si>
  <si>
    <t>18/WT/16-SM</t>
  </si>
  <si>
    <t>19/WT/16-SM</t>
  </si>
  <si>
    <t>20/WT/16-SM</t>
  </si>
  <si>
    <t>21/WT/16-SM</t>
  </si>
  <si>
    <t>22/WT/16-SM</t>
  </si>
  <si>
    <t>1/WT/17-SM</t>
  </si>
  <si>
    <t>2/WT/17-SM</t>
  </si>
  <si>
    <t>3/WT/17-SM</t>
  </si>
  <si>
    <t>4/WT/17-SM</t>
  </si>
  <si>
    <t>5/WT/17-SM</t>
  </si>
  <si>
    <t>6/WT/17-SM</t>
  </si>
  <si>
    <t>7/WT/17-SM</t>
  </si>
  <si>
    <t>8/WT/17-SM</t>
  </si>
  <si>
    <t>9/WT/17-SM</t>
  </si>
  <si>
    <t>10/WT/17-SM</t>
  </si>
  <si>
    <t>11/WT/17-SM</t>
  </si>
  <si>
    <t>12/WT/17-SM</t>
  </si>
  <si>
    <t>13/WT/17-SM</t>
  </si>
  <si>
    <t>14/WT/17-SM</t>
  </si>
  <si>
    <t>15/WT/17-SM</t>
  </si>
  <si>
    <t>16/WT/17-SM</t>
  </si>
  <si>
    <t>17/WT/17-SM</t>
  </si>
  <si>
    <t>18/WT/17-SM</t>
  </si>
  <si>
    <t>19/WT/17-SM</t>
  </si>
  <si>
    <t>20/WT/17-SM</t>
  </si>
  <si>
    <t>Obraz rodziny z XXI wieku w perspektywie dyskursu równościowego Judith Butler.</t>
  </si>
  <si>
    <t>Wartości propodzinne w Listach Episkopatu Polski na Święto Rodziny w latach 1945-2015.</t>
  </si>
  <si>
    <t>Osamotnienie dziecka w kontekście czasu wolnego.</t>
  </si>
  <si>
    <t>Piosenka religijna w katechezie.</t>
  </si>
  <si>
    <t>Fenomen domu we wspólczesnej myśli filofoficznej.</t>
  </si>
  <si>
    <t>Wspóldziałanie UNK i sposoby urzeczywistniania założeń integracji Europejskiej w oparciu o wartości.</t>
  </si>
  <si>
    <t>Dążenia ekumeniczne we współczesny świecie.</t>
  </si>
  <si>
    <t>Konteksty prawne małoletniego macierzyństwa.</t>
  </si>
  <si>
    <t>Dialogi międzykościelne w USA.</t>
  </si>
  <si>
    <t>Anioły w parafiach i na cmentarzach aktualnych stolic biskupich Dolnego Śląska: Legnica, Opole, Świdnicy i Wrocławia.</t>
  </si>
  <si>
    <t>Jedność ludu Bożego a jedność małżeństwa.</t>
  </si>
  <si>
    <t>Przeciwdziałanie dehumanizacji opieki okołoporodowej poprzez niemedyczne wsparcie kobiety rodzącej przez wykwalifikowaną doule.</t>
  </si>
  <si>
    <t>Ocena choroby a jakość życia małżeńskiego u osób po przebytych udarach mózgu.</t>
  </si>
  <si>
    <t>Rodzina w twórczości Maurusa Starka. Historyczne studium z nauki o rodzinie.</t>
  </si>
  <si>
    <t>Dialog ekumeniczny jako służba ewangelizacji.</t>
  </si>
  <si>
    <t>Małżeństwo jako"żywa ikona Boga" w świecie wspólczesnym.</t>
  </si>
  <si>
    <t>Teksty euchologijne Obrzędów Chrześcijańskiego Wtajemniczenia Dorosłych.</t>
  </si>
  <si>
    <t>Rezerwa Dziekana</t>
  </si>
  <si>
    <t xml:space="preserve">Jedność Kościoła a jednośćmałżeństwa (Ef 5, 22-33). </t>
  </si>
  <si>
    <t>Pozostałość z 2016 r.</t>
  </si>
  <si>
    <r>
      <t>PLAN NA BADANIA STATUTOWE SŁUŻĄCE ROZWOJOWI MŁODYCH NAUKOWCÓW ORAZ UCZESTNIKÓW STUDIÓW DOKTORANCKICH WYDZIAŁU TEOLOGICZNEGO UO w 2017</t>
    </r>
    <r>
      <rPr>
        <b/>
        <sz val="14"/>
        <color indexed="8"/>
        <rFont val="Czcionka tekstu podstawowego"/>
        <charset val="238"/>
      </rPr>
      <t xml:space="preserve"> r.</t>
    </r>
  </si>
  <si>
    <t>Przemoc w Rodzinie. Sygnały świadczące o przemocy w rodzinie.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</si>
</sst>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b/>
      <sz val="14"/>
      <color indexed="8"/>
      <name val="Czcionka tekstu podstawowego"/>
      <charset val="238"/>
    </font>
    <font>
      <sz val="14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7.8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23" borderId="9" applyNumberFormat="0" applyAlignment="0" applyProtection="0"/>
    <xf numFmtId="0" fontId="16" fillId="3" borderId="0" applyNumberFormat="0" applyBorder="0" applyAlignment="0" applyProtection="0"/>
  </cellStyleXfs>
  <cellXfs count="39">
    <xf numFmtId="0" fontId="0" fillId="0" borderId="0" xfId="0"/>
    <xf numFmtId="0" fontId="17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4" fontId="25" fillId="0" borderId="10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0" fontId="25" fillId="0" borderId="10" xfId="0" applyFont="1" applyBorder="1"/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4" fontId="28" fillId="0" borderId="17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 wrapText="1"/>
    </xf>
    <xf numFmtId="4" fontId="30" fillId="0" borderId="18" xfId="0" applyNumberFormat="1" applyFont="1" applyBorder="1" applyAlignment="1">
      <alignment horizontal="left" vertical="center"/>
    </xf>
    <xf numFmtId="4" fontId="28" fillId="0" borderId="18" xfId="0" applyNumberFormat="1" applyFont="1" applyBorder="1" applyAlignment="1">
      <alignment horizontal="left" vertical="center"/>
    </xf>
    <xf numFmtId="4" fontId="28" fillId="0" borderId="18" xfId="0" applyNumberFormat="1" applyFont="1" applyBorder="1" applyAlignment="1">
      <alignment horizontal="center" vertical="center"/>
    </xf>
    <xf numFmtId="4" fontId="25" fillId="0" borderId="10" xfId="0" applyNumberFormat="1" applyFont="1" applyBorder="1"/>
    <xf numFmtId="4" fontId="31" fillId="0" borderId="17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zoomScaleSheetLayoutView="78" zoomScalePageLayoutView="80" workbookViewId="0">
      <selection activeCell="C23" sqref="C23"/>
    </sheetView>
  </sheetViews>
  <sheetFormatPr defaultColWidth="8.75" defaultRowHeight="14.25"/>
  <cols>
    <col min="1" max="1" width="12" style="13" customWidth="1"/>
    <col min="2" max="2" width="4.375" style="1" customWidth="1"/>
    <col min="3" max="3" width="21.625" style="1" customWidth="1"/>
    <col min="4" max="4" width="42.375" style="1" customWidth="1"/>
    <col min="5" max="5" width="15.25" style="1" customWidth="1"/>
    <col min="6" max="6" width="14.375" style="1" customWidth="1"/>
    <col min="7" max="7" width="12.75" style="1" customWidth="1"/>
    <col min="8" max="8" width="16" style="1" customWidth="1"/>
    <col min="9" max="9" width="13.25" style="1" customWidth="1"/>
    <col min="10" max="10" width="13.625" style="1" customWidth="1"/>
    <col min="11" max="11" width="12.375" style="1" customWidth="1"/>
    <col min="12" max="16384" width="8.75" style="1"/>
  </cols>
  <sheetData>
    <row r="1" spans="1:12" ht="35.25" customHeight="1">
      <c r="A1" s="32" t="s">
        <v>120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2"/>
    </row>
    <row r="2" spans="1:12" ht="20.25" customHeight="1">
      <c r="A2" s="29" t="s">
        <v>61</v>
      </c>
      <c r="B2" s="35" t="s">
        <v>0</v>
      </c>
      <c r="C2" s="35" t="s">
        <v>1</v>
      </c>
      <c r="D2" s="35" t="s">
        <v>2</v>
      </c>
      <c r="E2" s="35" t="s">
        <v>23</v>
      </c>
      <c r="F2" s="35"/>
      <c r="G2" s="35"/>
      <c r="H2" s="35"/>
      <c r="I2" s="35"/>
      <c r="J2" s="35"/>
      <c r="K2" s="35"/>
    </row>
    <row r="3" spans="1:12" ht="19.5" customHeight="1">
      <c r="A3" s="30"/>
      <c r="B3" s="35"/>
      <c r="C3" s="35"/>
      <c r="D3" s="35"/>
      <c r="E3" s="36" t="s">
        <v>3</v>
      </c>
      <c r="F3" s="36" t="s">
        <v>4</v>
      </c>
      <c r="G3" s="35" t="s">
        <v>5</v>
      </c>
      <c r="H3" s="35"/>
      <c r="I3" s="35"/>
      <c r="J3" s="35"/>
      <c r="K3" s="35"/>
    </row>
    <row r="4" spans="1:12" ht="79.349999999999994" customHeight="1">
      <c r="A4" s="31"/>
      <c r="B4" s="35"/>
      <c r="C4" s="35"/>
      <c r="D4" s="35"/>
      <c r="E4" s="35"/>
      <c r="F4" s="35"/>
      <c r="G4" s="3" t="s">
        <v>6</v>
      </c>
      <c r="H4" s="4" t="s">
        <v>7</v>
      </c>
      <c r="I4" s="3" t="s">
        <v>8</v>
      </c>
      <c r="J4" s="4" t="s">
        <v>9</v>
      </c>
      <c r="K4" s="4" t="s">
        <v>10</v>
      </c>
    </row>
    <row r="5" spans="1:12" s="8" customFormat="1" ht="27" customHeight="1">
      <c r="A5" s="13" t="s">
        <v>80</v>
      </c>
      <c r="B5" s="18" t="s">
        <v>11</v>
      </c>
      <c r="C5" s="37">
        <v>121551</v>
      </c>
      <c r="D5" s="20" t="s">
        <v>121</v>
      </c>
      <c r="E5" s="19">
        <v>5700</v>
      </c>
      <c r="F5" s="19">
        <f>$E5/1.3</f>
        <v>4384.6153846153848</v>
      </c>
      <c r="G5" s="19">
        <v>0</v>
      </c>
      <c r="H5" s="19">
        <v>0</v>
      </c>
      <c r="I5" s="19">
        <f>3700/1.3</f>
        <v>2846.1538461538462</v>
      </c>
      <c r="J5" s="19">
        <f>2000/1.3</f>
        <v>1538.4615384615383</v>
      </c>
      <c r="K5" s="19">
        <f>$E5-$F5</f>
        <v>1315.3846153846152</v>
      </c>
      <c r="L5" s="24"/>
    </row>
    <row r="6" spans="1:12" ht="27" customHeight="1">
      <c r="A6" s="13" t="s">
        <v>81</v>
      </c>
      <c r="B6" s="18" t="s">
        <v>21</v>
      </c>
      <c r="C6" s="37">
        <v>121552</v>
      </c>
      <c r="D6" s="20" t="s">
        <v>100</v>
      </c>
      <c r="E6" s="19">
        <v>2156</v>
      </c>
      <c r="F6" s="19">
        <f t="shared" ref="F6:F24" si="0">$E6/1.3</f>
        <v>1658.4615384615383</v>
      </c>
      <c r="G6" s="19">
        <f>226/1.3</f>
        <v>173.84615384615384</v>
      </c>
      <c r="H6" s="19">
        <v>0</v>
      </c>
      <c r="I6" s="19">
        <v>0</v>
      </c>
      <c r="J6" s="19">
        <f>1930/1.3</f>
        <v>1484.6153846153845</v>
      </c>
      <c r="K6" s="19">
        <f t="shared" ref="K6:K24" si="1">$E6-$F6</f>
        <v>497.53846153846166</v>
      </c>
    </row>
    <row r="7" spans="1:12" ht="27" customHeight="1">
      <c r="A7" s="13" t="s">
        <v>82</v>
      </c>
      <c r="B7" s="18" t="s">
        <v>12</v>
      </c>
      <c r="C7" s="37">
        <v>119108</v>
      </c>
      <c r="D7" s="20" t="s">
        <v>101</v>
      </c>
      <c r="E7" s="19">
        <v>2000</v>
      </c>
      <c r="F7" s="19">
        <f t="shared" si="0"/>
        <v>1538.4615384615383</v>
      </c>
      <c r="G7" s="19">
        <f>1000/1.3</f>
        <v>769.23076923076917</v>
      </c>
      <c r="H7" s="19">
        <v>0</v>
      </c>
      <c r="I7" s="19">
        <v>0</v>
      </c>
      <c r="J7" s="19">
        <f>1000/1.3</f>
        <v>769.23076923076917</v>
      </c>
      <c r="K7" s="19">
        <f t="shared" si="1"/>
        <v>461.53846153846166</v>
      </c>
    </row>
    <row r="8" spans="1:12" ht="27" customHeight="1">
      <c r="A8" s="13" t="s">
        <v>83</v>
      </c>
      <c r="B8" s="18" t="s">
        <v>13</v>
      </c>
      <c r="C8" s="37">
        <v>90168</v>
      </c>
      <c r="D8" s="20" t="s">
        <v>102</v>
      </c>
      <c r="E8" s="19">
        <v>5400</v>
      </c>
      <c r="F8" s="19">
        <f t="shared" si="0"/>
        <v>4153.8461538461534</v>
      </c>
      <c r="G8" s="19">
        <f>1000/1.3</f>
        <v>769.23076923076917</v>
      </c>
      <c r="H8" s="19">
        <v>0</v>
      </c>
      <c r="I8" s="19">
        <v>0</v>
      </c>
      <c r="J8" s="19">
        <f>4400/1.3</f>
        <v>3384.6153846153843</v>
      </c>
      <c r="K8" s="19">
        <f t="shared" si="1"/>
        <v>1246.1538461538466</v>
      </c>
    </row>
    <row r="9" spans="1:12" ht="27" customHeight="1">
      <c r="A9" s="13" t="s">
        <v>84</v>
      </c>
      <c r="B9" s="18" t="s">
        <v>14</v>
      </c>
      <c r="C9" s="38">
        <v>121478</v>
      </c>
      <c r="D9" s="19" t="s">
        <v>103</v>
      </c>
      <c r="E9" s="19">
        <v>4550</v>
      </c>
      <c r="F9" s="19">
        <f t="shared" si="0"/>
        <v>3500</v>
      </c>
      <c r="G9" s="19">
        <f>1000/1.3</f>
        <v>769.23076923076917</v>
      </c>
      <c r="H9" s="19">
        <v>0</v>
      </c>
      <c r="I9" s="19">
        <v>0</v>
      </c>
      <c r="J9" s="19">
        <f>3550/1.3</f>
        <v>2730.7692307692305</v>
      </c>
      <c r="K9" s="19">
        <f t="shared" si="1"/>
        <v>1050</v>
      </c>
    </row>
    <row r="10" spans="1:12" ht="27" customHeight="1">
      <c r="A10" s="13" t="s">
        <v>85</v>
      </c>
      <c r="B10" s="18" t="s">
        <v>15</v>
      </c>
      <c r="C10" s="37">
        <v>6973004</v>
      </c>
      <c r="D10" s="20" t="s">
        <v>104</v>
      </c>
      <c r="E10" s="19">
        <v>4000</v>
      </c>
      <c r="F10" s="19">
        <f t="shared" si="0"/>
        <v>3076.9230769230767</v>
      </c>
      <c r="G10" s="19">
        <f>1000/1.3</f>
        <v>769.23076923076917</v>
      </c>
      <c r="H10" s="19">
        <v>0</v>
      </c>
      <c r="I10" s="19">
        <v>0</v>
      </c>
      <c r="J10" s="19">
        <f>3000/1.3</f>
        <v>2307.6923076923076</v>
      </c>
      <c r="K10" s="19">
        <f t="shared" si="1"/>
        <v>923.07692307692332</v>
      </c>
    </row>
    <row r="11" spans="1:12" ht="27" customHeight="1">
      <c r="A11" s="13" t="s">
        <v>86</v>
      </c>
      <c r="B11" s="18" t="s">
        <v>16</v>
      </c>
      <c r="C11" s="37">
        <v>95312</v>
      </c>
      <c r="D11" s="20" t="s">
        <v>105</v>
      </c>
      <c r="E11" s="19">
        <v>4000</v>
      </c>
      <c r="F11" s="19">
        <f t="shared" si="0"/>
        <v>3076.9230769230767</v>
      </c>
      <c r="G11" s="19">
        <f>350/1.3</f>
        <v>269.23076923076923</v>
      </c>
      <c r="H11" s="19">
        <v>0</v>
      </c>
      <c r="I11" s="19">
        <v>0</v>
      </c>
      <c r="J11" s="19">
        <f>3650/1.3</f>
        <v>2807.6923076923076</v>
      </c>
      <c r="K11" s="19">
        <f t="shared" si="1"/>
        <v>923.07692307692332</v>
      </c>
    </row>
    <row r="12" spans="1:12" ht="27" customHeight="1">
      <c r="A12" s="13" t="s">
        <v>87</v>
      </c>
      <c r="B12" s="18" t="s">
        <v>17</v>
      </c>
      <c r="C12" s="37">
        <v>121558</v>
      </c>
      <c r="D12" s="20" t="s">
        <v>118</v>
      </c>
      <c r="E12" s="19">
        <v>3000</v>
      </c>
      <c r="F12" s="19">
        <f t="shared" si="0"/>
        <v>2307.6923076923076</v>
      </c>
      <c r="G12" s="19">
        <v>0</v>
      </c>
      <c r="H12" s="19">
        <v>0</v>
      </c>
      <c r="I12" s="19">
        <v>0</v>
      </c>
      <c r="J12" s="19">
        <f>3000/1.3</f>
        <v>2307.6923076923076</v>
      </c>
      <c r="K12" s="19">
        <f t="shared" si="1"/>
        <v>692.30769230769238</v>
      </c>
    </row>
    <row r="13" spans="1:12" ht="27" customHeight="1">
      <c r="A13" s="13" t="s">
        <v>88</v>
      </c>
      <c r="B13" s="18" t="s">
        <v>18</v>
      </c>
      <c r="C13" s="37">
        <v>114034</v>
      </c>
      <c r="D13" s="20" t="s">
        <v>106</v>
      </c>
      <c r="E13" s="19">
        <v>5000</v>
      </c>
      <c r="F13" s="19">
        <f t="shared" si="0"/>
        <v>3846.1538461538462</v>
      </c>
      <c r="G13" s="19">
        <f>1000/1.3</f>
        <v>769.23076923076917</v>
      </c>
      <c r="H13" s="19">
        <v>0</v>
      </c>
      <c r="I13" s="19">
        <v>0</v>
      </c>
      <c r="J13" s="19">
        <f>4000/1.3</f>
        <v>3076.9230769230767</v>
      </c>
      <c r="K13" s="19">
        <f t="shared" si="1"/>
        <v>1153.8461538461538</v>
      </c>
    </row>
    <row r="14" spans="1:12" ht="27" customHeight="1">
      <c r="A14" s="13" t="s">
        <v>89</v>
      </c>
      <c r="B14" s="18" t="s">
        <v>24</v>
      </c>
      <c r="C14" s="37">
        <v>116042</v>
      </c>
      <c r="D14" s="19" t="s">
        <v>107</v>
      </c>
      <c r="E14" s="19">
        <v>3500</v>
      </c>
      <c r="F14" s="19">
        <f t="shared" si="0"/>
        <v>2692.3076923076924</v>
      </c>
      <c r="G14" s="19">
        <v>0</v>
      </c>
      <c r="H14" s="19">
        <v>0</v>
      </c>
      <c r="I14" s="19">
        <v>0</v>
      </c>
      <c r="J14" s="19">
        <f>3500/1.3</f>
        <v>2692.3076923076924</v>
      </c>
      <c r="K14" s="19">
        <f t="shared" si="1"/>
        <v>807.69230769230762</v>
      </c>
    </row>
    <row r="15" spans="1:12" ht="27" customHeight="1">
      <c r="A15" s="13" t="s">
        <v>90</v>
      </c>
      <c r="B15" s="18" t="s">
        <v>20</v>
      </c>
      <c r="C15" s="37">
        <v>121482</v>
      </c>
      <c r="D15" s="19" t="s">
        <v>108</v>
      </c>
      <c r="E15" s="19">
        <v>7740</v>
      </c>
      <c r="F15" s="19">
        <f t="shared" si="0"/>
        <v>5953.8461538461534</v>
      </c>
      <c r="G15" s="19">
        <f>240/1.3</f>
        <v>184.61538461538461</v>
      </c>
      <c r="H15" s="19">
        <v>0</v>
      </c>
      <c r="I15" s="19">
        <v>0</v>
      </c>
      <c r="J15" s="19">
        <f>7500/1.3</f>
        <v>5769.2307692307686</v>
      </c>
      <c r="K15" s="19">
        <f t="shared" si="1"/>
        <v>1786.1538461538466</v>
      </c>
    </row>
    <row r="16" spans="1:12" ht="27" customHeight="1">
      <c r="A16" s="13" t="s">
        <v>91</v>
      </c>
      <c r="B16" s="18" t="s">
        <v>25</v>
      </c>
      <c r="C16" s="37">
        <v>116449</v>
      </c>
      <c r="D16" s="20" t="s">
        <v>109</v>
      </c>
      <c r="E16" s="19">
        <v>3000</v>
      </c>
      <c r="F16" s="19">
        <f t="shared" si="0"/>
        <v>2307.6923076923076</v>
      </c>
      <c r="G16" s="19">
        <v>0</v>
      </c>
      <c r="H16" s="19">
        <v>0</v>
      </c>
      <c r="I16" s="19">
        <v>0</v>
      </c>
      <c r="J16" s="19">
        <f>3000/1.3</f>
        <v>2307.6923076923076</v>
      </c>
      <c r="K16" s="19">
        <f t="shared" si="1"/>
        <v>692.30769230769238</v>
      </c>
    </row>
    <row r="17" spans="1:12" ht="27" customHeight="1">
      <c r="A17" s="13" t="s">
        <v>92</v>
      </c>
      <c r="B17" s="18" t="s">
        <v>26</v>
      </c>
      <c r="C17" s="37">
        <v>121561</v>
      </c>
      <c r="D17" s="19" t="s">
        <v>110</v>
      </c>
      <c r="E17" s="19">
        <v>4500</v>
      </c>
      <c r="F17" s="19">
        <f t="shared" si="0"/>
        <v>3461.5384615384614</v>
      </c>
      <c r="G17" s="19">
        <v>0</v>
      </c>
      <c r="H17" s="19">
        <v>0</v>
      </c>
      <c r="I17" s="19">
        <v>0</v>
      </c>
      <c r="J17" s="19">
        <f>4500/1.3</f>
        <v>3461.5384615384614</v>
      </c>
      <c r="K17" s="19">
        <f t="shared" si="1"/>
        <v>1038.4615384615386</v>
      </c>
    </row>
    <row r="18" spans="1:12" ht="27" customHeight="1">
      <c r="A18" s="13" t="s">
        <v>93</v>
      </c>
      <c r="B18" s="18" t="s">
        <v>27</v>
      </c>
      <c r="C18" s="37">
        <v>121562</v>
      </c>
      <c r="D18" s="25" t="s">
        <v>111</v>
      </c>
      <c r="E18" s="19">
        <v>7150</v>
      </c>
      <c r="F18" s="19">
        <f t="shared" si="0"/>
        <v>5500</v>
      </c>
      <c r="G18" s="19">
        <f>400/1.3</f>
        <v>307.69230769230768</v>
      </c>
      <c r="H18" s="19">
        <v>0</v>
      </c>
      <c r="I18" s="19">
        <f>3350/1.3</f>
        <v>2576.9230769230767</v>
      </c>
      <c r="J18" s="19">
        <f>3400/1.3</f>
        <v>2615.3846153846152</v>
      </c>
      <c r="K18" s="19">
        <f t="shared" si="1"/>
        <v>1650</v>
      </c>
    </row>
    <row r="19" spans="1:12" ht="27" customHeight="1">
      <c r="A19" s="13" t="s">
        <v>94</v>
      </c>
      <c r="B19" s="18" t="s">
        <v>28</v>
      </c>
      <c r="C19" s="37">
        <v>119100</v>
      </c>
      <c r="D19" s="20" t="s">
        <v>112</v>
      </c>
      <c r="E19" s="19">
        <v>4200</v>
      </c>
      <c r="F19" s="19">
        <f t="shared" si="0"/>
        <v>3230.7692307692305</v>
      </c>
      <c r="G19" s="19">
        <f>700/1.3</f>
        <v>538.46153846153845</v>
      </c>
      <c r="H19" s="19">
        <v>0</v>
      </c>
      <c r="I19" s="19">
        <v>0</v>
      </c>
      <c r="J19" s="19">
        <f>3500/1.3</f>
        <v>2692.3076923076924</v>
      </c>
      <c r="K19" s="19">
        <f t="shared" si="1"/>
        <v>969.23076923076951</v>
      </c>
    </row>
    <row r="20" spans="1:12" ht="27" customHeight="1">
      <c r="A20" s="13" t="s">
        <v>95</v>
      </c>
      <c r="B20" s="18" t="s">
        <v>29</v>
      </c>
      <c r="C20" s="37">
        <v>121563</v>
      </c>
      <c r="D20" s="20" t="s">
        <v>113</v>
      </c>
      <c r="E20" s="19">
        <v>4500</v>
      </c>
      <c r="F20" s="19">
        <f t="shared" si="0"/>
        <v>3461.5384615384614</v>
      </c>
      <c r="G20" s="19">
        <f>500/1.3</f>
        <v>384.61538461538458</v>
      </c>
      <c r="H20" s="19">
        <v>0</v>
      </c>
      <c r="I20" s="19">
        <v>0</v>
      </c>
      <c r="J20" s="19">
        <f>4000/1.3</f>
        <v>3076.9230769230767</v>
      </c>
      <c r="K20" s="19">
        <f t="shared" si="1"/>
        <v>1038.4615384615386</v>
      </c>
    </row>
    <row r="21" spans="1:12" ht="27" customHeight="1">
      <c r="A21" s="13" t="s">
        <v>96</v>
      </c>
      <c r="B21" s="18" t="s">
        <v>30</v>
      </c>
      <c r="C21" s="37">
        <v>119119</v>
      </c>
      <c r="D21" s="19" t="s">
        <v>114</v>
      </c>
      <c r="E21" s="19">
        <v>4480</v>
      </c>
      <c r="F21" s="19">
        <f t="shared" si="0"/>
        <v>3446.1538461538462</v>
      </c>
      <c r="G21" s="19">
        <f>1000/1.3</f>
        <v>769.23076923076917</v>
      </c>
      <c r="H21" s="19">
        <v>0</v>
      </c>
      <c r="I21" s="19">
        <v>0</v>
      </c>
      <c r="J21" s="19">
        <f>3480/1.3</f>
        <v>2676.9230769230767</v>
      </c>
      <c r="K21" s="19">
        <f t="shared" si="1"/>
        <v>1033.8461538461538</v>
      </c>
    </row>
    <row r="22" spans="1:12" ht="27" customHeight="1">
      <c r="A22" s="13" t="s">
        <v>97</v>
      </c>
      <c r="B22" s="18" t="s">
        <v>31</v>
      </c>
      <c r="C22" s="37">
        <v>121484</v>
      </c>
      <c r="D22" s="20" t="s">
        <v>115</v>
      </c>
      <c r="E22" s="19">
        <v>4720</v>
      </c>
      <c r="F22" s="19">
        <f t="shared" si="0"/>
        <v>3630.7692307692305</v>
      </c>
      <c r="G22" s="19">
        <f>620/1.3</f>
        <v>476.92307692307691</v>
      </c>
      <c r="H22" s="19">
        <v>0</v>
      </c>
      <c r="I22" s="19">
        <v>0</v>
      </c>
      <c r="J22" s="19">
        <f>4100/1.3</f>
        <v>3153.8461538461538</v>
      </c>
      <c r="K22" s="19">
        <f t="shared" si="1"/>
        <v>1089.2307692307695</v>
      </c>
    </row>
    <row r="23" spans="1:12" ht="27" customHeight="1">
      <c r="A23" s="13" t="s">
        <v>98</v>
      </c>
      <c r="B23" s="18" t="s">
        <v>32</v>
      </c>
      <c r="C23" s="37">
        <v>84965</v>
      </c>
      <c r="D23" s="20" t="s">
        <v>116</v>
      </c>
      <c r="E23" s="19">
        <v>2500</v>
      </c>
      <c r="F23" s="19">
        <f t="shared" si="0"/>
        <v>1923.0769230769231</v>
      </c>
      <c r="G23" s="19">
        <f>1000/1.3</f>
        <v>769.23076923076917</v>
      </c>
      <c r="H23" s="19">
        <v>0</v>
      </c>
      <c r="I23" s="19">
        <v>0</v>
      </c>
      <c r="J23" s="19">
        <f>1500/1.3</f>
        <v>1153.8461538461538</v>
      </c>
      <c r="K23" s="19">
        <f t="shared" si="1"/>
        <v>576.92307692307691</v>
      </c>
    </row>
    <row r="24" spans="1:12" ht="27" customHeight="1">
      <c r="A24" s="13" t="s">
        <v>99</v>
      </c>
      <c r="B24" s="18" t="s">
        <v>33</v>
      </c>
      <c r="C24" s="21"/>
      <c r="D24" s="22" t="s">
        <v>117</v>
      </c>
      <c r="E24" s="23">
        <v>5004</v>
      </c>
      <c r="F24" s="19">
        <f t="shared" si="0"/>
        <v>3849.2307692307691</v>
      </c>
      <c r="G24" s="19">
        <v>1924.6</v>
      </c>
      <c r="H24" s="19">
        <v>0</v>
      </c>
      <c r="I24" s="19">
        <v>0</v>
      </c>
      <c r="J24" s="19">
        <v>1924.63</v>
      </c>
      <c r="K24" s="19">
        <f t="shared" si="1"/>
        <v>1154.7692307692309</v>
      </c>
    </row>
    <row r="25" spans="1:12" ht="27" customHeight="1">
      <c r="B25" s="9"/>
      <c r="C25" s="14" t="s">
        <v>19</v>
      </c>
      <c r="D25" s="14"/>
      <c r="E25" s="15">
        <f t="shared" ref="E25:K25" si="2">SUM(E5:E24)</f>
        <v>87100</v>
      </c>
      <c r="F25" s="15">
        <f>SUM(F5:F24)</f>
        <v>66999.999999999985</v>
      </c>
      <c r="G25" s="16">
        <f t="shared" si="2"/>
        <v>9644.6</v>
      </c>
      <c r="H25" s="17">
        <f t="shared" si="2"/>
        <v>0</v>
      </c>
      <c r="I25" s="17">
        <f t="shared" si="2"/>
        <v>5423.0769230769229</v>
      </c>
      <c r="J25" s="17">
        <f t="shared" si="2"/>
        <v>51932.322307692317</v>
      </c>
      <c r="K25" s="17">
        <f t="shared" si="2"/>
        <v>20100.000000000004</v>
      </c>
    </row>
    <row r="26" spans="1:12" ht="27" customHeight="1">
      <c r="B26" s="9"/>
      <c r="C26" s="26" t="s">
        <v>119</v>
      </c>
      <c r="D26" s="27"/>
      <c r="E26" s="27"/>
      <c r="F26" s="27"/>
      <c r="G26" s="27"/>
      <c r="H26" s="27"/>
      <c r="I26" s="27"/>
      <c r="J26" s="27"/>
      <c r="K26" s="28"/>
    </row>
    <row r="27" spans="1:12" ht="33" customHeight="1">
      <c r="A27" s="13" t="s">
        <v>57</v>
      </c>
      <c r="B27" s="9" t="s">
        <v>11</v>
      </c>
      <c r="C27" s="9">
        <v>90146</v>
      </c>
      <c r="D27" s="9" t="s">
        <v>47</v>
      </c>
      <c r="E27" s="6">
        <v>6400</v>
      </c>
      <c r="F27" s="6">
        <v>4923.08</v>
      </c>
      <c r="G27" s="6">
        <v>1000</v>
      </c>
      <c r="H27" s="11">
        <v>0</v>
      </c>
      <c r="I27" s="6">
        <v>0</v>
      </c>
      <c r="J27" s="11">
        <v>3923.08</v>
      </c>
      <c r="K27" s="11">
        <v>1476.92</v>
      </c>
      <c r="L27" s="5"/>
    </row>
    <row r="28" spans="1:12" ht="33.75" customHeight="1">
      <c r="A28" s="13" t="s">
        <v>58</v>
      </c>
      <c r="B28" s="9" t="s">
        <v>21</v>
      </c>
      <c r="C28" s="9">
        <v>119108</v>
      </c>
      <c r="D28" s="9" t="s">
        <v>38</v>
      </c>
      <c r="E28" s="6">
        <v>3000</v>
      </c>
      <c r="F28" s="6">
        <v>2307.69</v>
      </c>
      <c r="G28" s="6">
        <v>1700</v>
      </c>
      <c r="H28" s="11">
        <v>0</v>
      </c>
      <c r="I28" s="6">
        <v>0</v>
      </c>
      <c r="J28" s="11">
        <v>607.69000000000005</v>
      </c>
      <c r="K28" s="11">
        <v>692.31</v>
      </c>
      <c r="L28" s="5"/>
    </row>
    <row r="29" spans="1:12" ht="27" customHeight="1">
      <c r="A29" s="13" t="s">
        <v>60</v>
      </c>
      <c r="B29" s="9" t="s">
        <v>12</v>
      </c>
      <c r="C29" s="9">
        <v>90168</v>
      </c>
      <c r="D29" s="9" t="s">
        <v>50</v>
      </c>
      <c r="E29" s="6">
        <v>3000</v>
      </c>
      <c r="F29" s="6">
        <v>2307.69</v>
      </c>
      <c r="G29" s="6">
        <v>700</v>
      </c>
      <c r="H29" s="11">
        <v>0</v>
      </c>
      <c r="I29" s="6">
        <v>0</v>
      </c>
      <c r="J29" s="11">
        <v>1607.69</v>
      </c>
      <c r="K29" s="11">
        <v>692.31</v>
      </c>
      <c r="L29" s="5"/>
    </row>
    <row r="30" spans="1:12" ht="27" customHeight="1">
      <c r="A30" s="13" t="s">
        <v>59</v>
      </c>
      <c r="B30" s="9" t="s">
        <v>13</v>
      </c>
      <c r="C30" s="9">
        <v>114028</v>
      </c>
      <c r="D30" s="9" t="s">
        <v>55</v>
      </c>
      <c r="E30" s="6">
        <v>6000</v>
      </c>
      <c r="F30" s="6">
        <v>4615.38</v>
      </c>
      <c r="G30" s="6">
        <v>0</v>
      </c>
      <c r="H30" s="11">
        <v>0</v>
      </c>
      <c r="I30" s="6">
        <v>0</v>
      </c>
      <c r="J30" s="6">
        <v>4615.38</v>
      </c>
      <c r="K30" s="11">
        <v>1384.62</v>
      </c>
      <c r="L30" s="5"/>
    </row>
    <row r="31" spans="1:12" ht="27" customHeight="1">
      <c r="A31" s="13" t="s">
        <v>62</v>
      </c>
      <c r="B31" s="9" t="s">
        <v>14</v>
      </c>
      <c r="C31" s="9">
        <v>116035</v>
      </c>
      <c r="D31" s="9" t="s">
        <v>43</v>
      </c>
      <c r="E31" s="6">
        <v>1000</v>
      </c>
      <c r="F31" s="6">
        <v>769.23</v>
      </c>
      <c r="G31" s="6">
        <v>0</v>
      </c>
      <c r="H31" s="11">
        <v>0</v>
      </c>
      <c r="I31" s="6">
        <v>0</v>
      </c>
      <c r="J31" s="11">
        <v>769.23</v>
      </c>
      <c r="K31" s="11">
        <v>230.77</v>
      </c>
      <c r="L31" s="5"/>
    </row>
    <row r="32" spans="1:12" ht="27" customHeight="1">
      <c r="A32" s="13" t="s">
        <v>63</v>
      </c>
      <c r="B32" s="9" t="s">
        <v>15</v>
      </c>
      <c r="C32" s="9">
        <v>83566</v>
      </c>
      <c r="D32" s="9" t="s">
        <v>40</v>
      </c>
      <c r="E32" s="6">
        <v>3000</v>
      </c>
      <c r="F32" s="6">
        <v>2307.69</v>
      </c>
      <c r="G32" s="6">
        <v>1100</v>
      </c>
      <c r="H32" s="11">
        <v>0</v>
      </c>
      <c r="I32" s="6">
        <v>0</v>
      </c>
      <c r="J32" s="11">
        <v>1207.69</v>
      </c>
      <c r="K32" s="11">
        <v>692.31</v>
      </c>
      <c r="L32" s="5"/>
    </row>
    <row r="33" spans="1:12" ht="27" customHeight="1">
      <c r="A33" s="13" t="s">
        <v>64</v>
      </c>
      <c r="B33" s="9" t="s">
        <v>16</v>
      </c>
      <c r="C33" s="9">
        <v>95312</v>
      </c>
      <c r="D33" s="9" t="s">
        <v>54</v>
      </c>
      <c r="E33" s="6">
        <v>5000</v>
      </c>
      <c r="F33" s="6">
        <v>3846.15</v>
      </c>
      <c r="G33" s="6">
        <v>1000</v>
      </c>
      <c r="H33" s="11">
        <v>0</v>
      </c>
      <c r="I33" s="6">
        <v>0</v>
      </c>
      <c r="J33" s="11">
        <v>2846.15</v>
      </c>
      <c r="K33" s="11">
        <v>1153.8499999999999</v>
      </c>
      <c r="L33" s="5"/>
    </row>
    <row r="34" spans="1:12" ht="27" customHeight="1">
      <c r="A34" s="13" t="s">
        <v>65</v>
      </c>
      <c r="B34" s="9" t="s">
        <v>17</v>
      </c>
      <c r="C34" s="9">
        <v>101633</v>
      </c>
      <c r="D34" s="9" t="s">
        <v>36</v>
      </c>
      <c r="E34" s="6">
        <v>3000</v>
      </c>
      <c r="F34" s="6">
        <v>2307.69</v>
      </c>
      <c r="G34" s="6">
        <v>1657.69</v>
      </c>
      <c r="H34" s="11">
        <v>0</v>
      </c>
      <c r="I34" s="6">
        <v>0</v>
      </c>
      <c r="J34" s="11">
        <v>650</v>
      </c>
      <c r="K34" s="11">
        <v>692.31</v>
      </c>
      <c r="L34" s="5"/>
    </row>
    <row r="35" spans="1:12" ht="27" customHeight="1">
      <c r="A35" s="13" t="s">
        <v>66</v>
      </c>
      <c r="B35" s="9" t="s">
        <v>18</v>
      </c>
      <c r="C35" s="9">
        <v>85257</v>
      </c>
      <c r="D35" s="9" t="s">
        <v>42</v>
      </c>
      <c r="E35" s="6">
        <v>1000</v>
      </c>
      <c r="F35" s="6">
        <v>769.23</v>
      </c>
      <c r="G35" s="6">
        <v>0</v>
      </c>
      <c r="H35" s="11">
        <v>0</v>
      </c>
      <c r="I35" s="6">
        <v>0</v>
      </c>
      <c r="J35" s="11">
        <v>769.23</v>
      </c>
      <c r="K35" s="11">
        <v>230.77</v>
      </c>
      <c r="L35" s="5"/>
    </row>
    <row r="36" spans="1:12" ht="27" customHeight="1">
      <c r="A36" s="13" t="s">
        <v>67</v>
      </c>
      <c r="B36" s="9" t="s">
        <v>24</v>
      </c>
      <c r="C36" s="9">
        <v>64802</v>
      </c>
      <c r="D36" s="9" t="s">
        <v>45</v>
      </c>
      <c r="E36" s="6">
        <v>1000</v>
      </c>
      <c r="F36" s="6">
        <v>769.23</v>
      </c>
      <c r="G36" s="6">
        <v>0</v>
      </c>
      <c r="H36" s="11">
        <v>0</v>
      </c>
      <c r="I36" s="6">
        <v>0</v>
      </c>
      <c r="J36" s="11">
        <v>769.23</v>
      </c>
      <c r="K36" s="11">
        <v>230.77</v>
      </c>
      <c r="L36" s="5"/>
    </row>
    <row r="37" spans="1:12" ht="27" customHeight="1">
      <c r="A37" s="13" t="s">
        <v>68</v>
      </c>
      <c r="B37" s="9" t="s">
        <v>20</v>
      </c>
      <c r="C37" s="9">
        <v>119102</v>
      </c>
      <c r="D37" s="9" t="s">
        <v>41</v>
      </c>
      <c r="E37" s="6">
        <v>2475</v>
      </c>
      <c r="F37" s="6">
        <v>1903.85</v>
      </c>
      <c r="G37" s="6">
        <v>800</v>
      </c>
      <c r="H37" s="11">
        <v>0</v>
      </c>
      <c r="I37" s="6">
        <v>0</v>
      </c>
      <c r="J37" s="11">
        <v>1103.8499999999999</v>
      </c>
      <c r="K37" s="11">
        <v>571.15</v>
      </c>
      <c r="L37" s="5"/>
    </row>
    <row r="38" spans="1:12" ht="30.75" customHeight="1">
      <c r="A38" s="13" t="s">
        <v>69</v>
      </c>
      <c r="B38" s="9" t="s">
        <v>25</v>
      </c>
      <c r="C38" s="9">
        <v>116040</v>
      </c>
      <c r="D38" s="9" t="s">
        <v>49</v>
      </c>
      <c r="E38" s="6">
        <v>3500</v>
      </c>
      <c r="F38" s="6">
        <v>2692.31</v>
      </c>
      <c r="G38" s="6">
        <v>800</v>
      </c>
      <c r="H38" s="11">
        <v>0</v>
      </c>
      <c r="I38" s="6">
        <v>0</v>
      </c>
      <c r="J38" s="11">
        <v>1892.31</v>
      </c>
      <c r="K38" s="11">
        <v>807.69</v>
      </c>
      <c r="L38" s="5"/>
    </row>
    <row r="39" spans="1:12" ht="30.75" customHeight="1">
      <c r="A39" s="13" t="s">
        <v>70</v>
      </c>
      <c r="B39" s="9" t="s">
        <v>26</v>
      </c>
      <c r="C39" s="9">
        <v>114034</v>
      </c>
      <c r="D39" s="9" t="s">
        <v>53</v>
      </c>
      <c r="E39" s="6">
        <v>3500</v>
      </c>
      <c r="F39" s="6">
        <v>2692.31</v>
      </c>
      <c r="G39" s="6">
        <v>600</v>
      </c>
      <c r="H39" s="11">
        <v>0</v>
      </c>
      <c r="I39" s="6">
        <v>0</v>
      </c>
      <c r="J39" s="11">
        <v>2092.31</v>
      </c>
      <c r="K39" s="11">
        <v>807.69</v>
      </c>
    </row>
    <row r="40" spans="1:12" ht="30.75" customHeight="1">
      <c r="A40" s="13" t="s">
        <v>71</v>
      </c>
      <c r="B40" s="9" t="s">
        <v>27</v>
      </c>
      <c r="C40" s="9">
        <v>119106</v>
      </c>
      <c r="D40" s="9" t="s">
        <v>37</v>
      </c>
      <c r="E40" s="6">
        <v>4000</v>
      </c>
      <c r="F40" s="6">
        <v>3076.92</v>
      </c>
      <c r="G40" s="6">
        <v>500</v>
      </c>
      <c r="H40" s="11">
        <v>0</v>
      </c>
      <c r="I40" s="6">
        <v>0</v>
      </c>
      <c r="J40" s="11">
        <v>2576.92</v>
      </c>
      <c r="K40" s="11">
        <v>923.08</v>
      </c>
    </row>
    <row r="41" spans="1:12" ht="30.75" customHeight="1">
      <c r="A41" s="13" t="s">
        <v>72</v>
      </c>
      <c r="B41" s="9" t="s">
        <v>28</v>
      </c>
      <c r="C41" s="9">
        <v>100216</v>
      </c>
      <c r="D41" s="9" t="s">
        <v>44</v>
      </c>
      <c r="E41" s="6">
        <v>3150</v>
      </c>
      <c r="F41" s="6">
        <v>2423.08</v>
      </c>
      <c r="G41" s="6">
        <v>1000</v>
      </c>
      <c r="H41" s="11">
        <v>0</v>
      </c>
      <c r="I41" s="6">
        <v>0</v>
      </c>
      <c r="J41" s="11">
        <v>1423.08</v>
      </c>
      <c r="K41" s="11">
        <v>726.92</v>
      </c>
    </row>
    <row r="42" spans="1:12" ht="30.75" customHeight="1">
      <c r="A42" s="13" t="s">
        <v>73</v>
      </c>
      <c r="B42" s="9" t="s">
        <v>29</v>
      </c>
      <c r="C42" s="9">
        <v>116449</v>
      </c>
      <c r="D42" s="9" t="s">
        <v>52</v>
      </c>
      <c r="E42" s="6">
        <v>5500</v>
      </c>
      <c r="F42" s="6">
        <v>4230.7700000000004</v>
      </c>
      <c r="G42" s="6">
        <v>0</v>
      </c>
      <c r="H42" s="11">
        <v>0</v>
      </c>
      <c r="I42" s="6">
        <v>0</v>
      </c>
      <c r="J42" s="11">
        <v>4230.7700000000004</v>
      </c>
      <c r="K42" s="11">
        <v>1269.23</v>
      </c>
    </row>
    <row r="43" spans="1:12" ht="30.75" customHeight="1">
      <c r="A43" s="13" t="s">
        <v>74</v>
      </c>
      <c r="B43" s="9" t="s">
        <v>30</v>
      </c>
      <c r="C43" s="9">
        <v>119391</v>
      </c>
      <c r="D43" s="9" t="s">
        <v>51</v>
      </c>
      <c r="E43" s="6">
        <v>5000</v>
      </c>
      <c r="F43" s="6">
        <v>3846.15</v>
      </c>
      <c r="G43" s="6">
        <v>300</v>
      </c>
      <c r="H43" s="11">
        <v>0</v>
      </c>
      <c r="I43" s="6">
        <v>0</v>
      </c>
      <c r="J43" s="11">
        <v>3546.15</v>
      </c>
      <c r="K43" s="11">
        <v>1153.8499999999999</v>
      </c>
    </row>
    <row r="44" spans="1:12" ht="30.75" customHeight="1">
      <c r="A44" s="13" t="s">
        <v>75</v>
      </c>
      <c r="B44" s="9" t="s">
        <v>31</v>
      </c>
      <c r="C44" s="9">
        <v>119100</v>
      </c>
      <c r="D44" s="9" t="s">
        <v>48</v>
      </c>
      <c r="E44" s="6">
        <v>3600</v>
      </c>
      <c r="F44" s="6">
        <v>2769.23</v>
      </c>
      <c r="G44" s="6">
        <v>800</v>
      </c>
      <c r="H44" s="11">
        <v>0</v>
      </c>
      <c r="I44" s="6">
        <v>0</v>
      </c>
      <c r="J44" s="11">
        <v>1969.23</v>
      </c>
      <c r="K44" s="11">
        <v>830.77</v>
      </c>
    </row>
    <row r="45" spans="1:12" ht="30.75" customHeight="1">
      <c r="A45" s="13" t="s">
        <v>76</v>
      </c>
      <c r="B45" s="9" t="s">
        <v>32</v>
      </c>
      <c r="C45" s="9">
        <v>116050</v>
      </c>
      <c r="D45" s="9" t="s">
        <v>56</v>
      </c>
      <c r="E45" s="6">
        <v>4000</v>
      </c>
      <c r="F45" s="6">
        <v>3076.92</v>
      </c>
      <c r="G45" s="6">
        <v>0</v>
      </c>
      <c r="H45" s="11">
        <v>0</v>
      </c>
      <c r="I45" s="6">
        <v>0</v>
      </c>
      <c r="J45" s="6">
        <v>3076.92</v>
      </c>
      <c r="K45" s="11">
        <v>923.08</v>
      </c>
    </row>
    <row r="46" spans="1:12" ht="30.75" customHeight="1">
      <c r="A46" s="13" t="s">
        <v>77</v>
      </c>
      <c r="B46" s="9" t="s">
        <v>33</v>
      </c>
      <c r="C46" s="9">
        <v>119119</v>
      </c>
      <c r="D46" s="9" t="s">
        <v>46</v>
      </c>
      <c r="E46" s="6">
        <v>2600</v>
      </c>
      <c r="F46" s="6">
        <v>2000</v>
      </c>
      <c r="G46" s="6">
        <v>500</v>
      </c>
      <c r="H46" s="11">
        <v>0</v>
      </c>
      <c r="I46" s="6">
        <v>0</v>
      </c>
      <c r="J46" s="11">
        <v>1500</v>
      </c>
      <c r="K46" s="11">
        <v>600</v>
      </c>
    </row>
    <row r="47" spans="1:12" ht="30.75" customHeight="1">
      <c r="A47" s="13" t="s">
        <v>78</v>
      </c>
      <c r="B47" s="9" t="s">
        <v>34</v>
      </c>
      <c r="C47" s="9">
        <v>90192</v>
      </c>
      <c r="D47" s="9" t="s">
        <v>39</v>
      </c>
      <c r="E47" s="6">
        <v>3800</v>
      </c>
      <c r="F47" s="6">
        <v>2923.08</v>
      </c>
      <c r="G47" s="6">
        <v>500</v>
      </c>
      <c r="H47" s="11">
        <v>0</v>
      </c>
      <c r="I47" s="6">
        <v>0</v>
      </c>
      <c r="J47" s="11">
        <v>2423.08</v>
      </c>
      <c r="K47" s="11">
        <v>876.92</v>
      </c>
    </row>
    <row r="48" spans="1:12" ht="30.75" customHeight="1">
      <c r="A48" s="13" t="s">
        <v>79</v>
      </c>
      <c r="B48" s="9" t="s">
        <v>35</v>
      </c>
      <c r="C48" s="9"/>
      <c r="D48" s="9" t="s">
        <v>22</v>
      </c>
      <c r="E48" s="6">
        <v>7765</v>
      </c>
      <c r="F48" s="6">
        <v>5973.08</v>
      </c>
      <c r="G48" s="6">
        <v>1500</v>
      </c>
      <c r="H48" s="11">
        <v>0</v>
      </c>
      <c r="I48" s="6">
        <v>0</v>
      </c>
      <c r="J48" s="11">
        <v>4473.08</v>
      </c>
      <c r="K48" s="11">
        <v>1791.92</v>
      </c>
    </row>
    <row r="49" spans="2:11" ht="30.75" customHeight="1">
      <c r="B49" s="9"/>
      <c r="C49" s="10" t="s">
        <v>19</v>
      </c>
      <c r="E49" s="7">
        <f t="shared" ref="E49:K49" si="3">SUM(E27:E48)</f>
        <v>81290</v>
      </c>
      <c r="F49" s="7">
        <f>SUM(F27:F48)</f>
        <v>62530.760000000009</v>
      </c>
      <c r="G49" s="7">
        <f t="shared" si="3"/>
        <v>14457.69</v>
      </c>
      <c r="H49" s="12">
        <f t="shared" si="3"/>
        <v>0</v>
      </c>
      <c r="I49" s="7">
        <f t="shared" si="3"/>
        <v>0</v>
      </c>
      <c r="J49" s="12">
        <f t="shared" si="3"/>
        <v>48073.070000000007</v>
      </c>
      <c r="K49" s="12">
        <f t="shared" si="3"/>
        <v>18759.239999999998</v>
      </c>
    </row>
  </sheetData>
  <mergeCells count="10">
    <mergeCell ref="C26:K26"/>
    <mergeCell ref="A2:A4"/>
    <mergeCell ref="A1:K1"/>
    <mergeCell ref="B2:B4"/>
    <mergeCell ref="C2:C4"/>
    <mergeCell ref="D2:D4"/>
    <mergeCell ref="E2:K2"/>
    <mergeCell ref="E3:E4"/>
    <mergeCell ref="F3:F4"/>
    <mergeCell ref="G3:K3"/>
  </mergeCells>
  <phoneticPr fontId="22" type="noConversion"/>
  <printOptions horizontalCentered="1"/>
  <pageMargins left="0.23622047244094491" right="0.23622047244094491" top="0.55118110236220474" bottom="0.55118110236220474" header="0.51181102362204722" footer="0.51181102362204722"/>
  <pageSetup paperSize="9" scale="74" firstPageNumber="0" fitToHeight="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 badan statutowych 2009</dc:title>
  <dc:subject>Plan  badan statutowych 2009</dc:subject>
  <dc:creator>Rajmund Porada</dc:creator>
  <cp:lastModifiedBy>Leon Swoboda</cp:lastModifiedBy>
  <cp:revision>1</cp:revision>
  <cp:lastPrinted>2017-06-06T13:16:55Z</cp:lastPrinted>
  <dcterms:created xsi:type="dcterms:W3CDTF">2009-03-25T08:08:26Z</dcterms:created>
  <dcterms:modified xsi:type="dcterms:W3CDTF">2018-01-15T11:42:26Z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>Plan  badan statutowych 2009</vt:lpwstr>
  </property>
</Properties>
</file>